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150" activeTab="1"/>
  </bookViews>
  <sheets>
    <sheet name="Variances" sheetId="1" r:id="rId1"/>
    <sheet name="Reserves" sheetId="2" r:id="rId2"/>
  </sheets>
  <definedNames>
    <definedName name="_xlnm.Print_Area" localSheetId="0">'Variances'!$A$1:$O$32</definedName>
  </definedNames>
  <calcPr fullCalcOnLoad="1"/>
</workbook>
</file>

<file path=xl/sharedStrings.xml><?xml version="1.0" encoding="utf-8"?>
<sst xmlns="http://schemas.openxmlformats.org/spreadsheetml/2006/main" count="48" uniqueCount="42">
  <si>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</si>
  <si>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</si>
  <si>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</si>
  <si>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</si>
  <si>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</si>
  <si>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</si>
  <si>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</si>
  <si>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</si>
  <si>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</si>
  <si>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</si>
  <si>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t>%</t>
  </si>
  <si>
    <t>Explanation Required?</t>
  </si>
  <si>
    <t xml:space="preserve">Name of smaller authority: </t>
  </si>
  <si>
    <t>2 Precept or Rates and Levies</t>
  </si>
  <si>
    <t>6 All Other Payments</t>
  </si>
  <si>
    <t>Explanation for ‘high’ reserves</t>
  </si>
  <si>
    <t>General reserve</t>
  </si>
  <si>
    <t>Total reserves (must agree to Box 7)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</si>
  <si>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</si>
  <si>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Explanation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</si>
  <si>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DO NOT OVERWRITE THE BOXES HIGHLIGHTED IN RED/GREEN</t>
  </si>
  <si>
    <t>Excessive Reserves Ratio</t>
  </si>
  <si>
    <t>Box 7 per Annual Return</t>
  </si>
  <si>
    <t>Difference</t>
  </si>
  <si>
    <t xml:space="preserve">Explanation of variances 2022/23 – pro forma </t>
  </si>
  <si>
    <r>
      <t xml:space="preserve">Now,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>• variances of more than 15% between totals for individual boxes (except variances of less than £500);
• variances of more than £100,000 must be explained even where this constitutes less than 15%;
• a breakdown of approved reserves on the next tab if the total reserves (Box 7) figure is more than twice the annual precept value (Box 2).</t>
    </r>
  </si>
  <si>
    <t>Please ensure variance explanations are quantified to reduce the variance excluding stated items below the 15% / £500 / £100,000 threshold</t>
  </si>
  <si>
    <t>Box 7 is more than twice the value of Box 2 because the authority held the following breakdown of reserves at the year end:</t>
  </si>
  <si>
    <t>(Please complete or update the highlighted boxes when the total in Box 7 is greater than 2 times the value of Box 2)</t>
  </si>
  <si>
    <t>Earmarked reserves*:</t>
  </si>
  <si>
    <t>Column B - Reserves should be renamed to show the specific purpose / name given by this authority.</t>
  </si>
  <si>
    <t>Columb D - Earmarked items - a value for the amount earmarked for each specific reserve should be enterd. There maybe fewer than 5 reserves or more and the number can be reduced or extended as appropriate.</t>
  </si>
  <si>
    <t>Column D - General reserves - this should relate to normal operating funds and should be the difference between the total of all Earmarked reserves and the value of Box 7 on Section 2 of the AGAR.</t>
  </si>
  <si>
    <t>Is &gt; 15%</t>
  </si>
  <si>
    <t>Is &gt; £100,000</t>
  </si>
  <si>
    <t xml:space="preserve">3 new speed indicator devices were purchased, together with poles at £6,682 - one of which was paid for by some of the funds received from an insurance claim. A community event to celebrate the Queens Platinum Jubilee was held costing £450. </t>
  </si>
  <si>
    <t xml:space="preserve">Insurance claims of £4,695 was received during this year; VAT claim was £800 more this year due to higher expenditure. </t>
  </si>
  <si>
    <t xml:space="preserve">New speed indicator devices x 3 added to asset register £6,000, old unit removed from register due to being stolen and claimed on insurance. </t>
  </si>
  <si>
    <t xml:space="preserve">Footpath maintenance/clearing </t>
  </si>
  <si>
    <t>Bus shelter replacement</t>
  </si>
  <si>
    <t>Community hall/building</t>
  </si>
  <si>
    <t>Precept was not increased for several years and in 2020 their was an increase in Clerk salary/hours the Council used reserves to cover the increase initially; but this was not a long term position therefore the Council had to increase their precept in line with their annual expenditure.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</si>
</sst>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.0_-;\-* #,##0.0_-;_-* &quot;-&quot;??_-;_-@_-"/>
    <numFmt numFmtId="169" formatCode="_-* #,##0_-;\-* #,##0_-;_-* &quot;-&quot;??_-;_-@_-"/>
    <numFmt numFmtId="170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4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4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3" fontId="50" fillId="0" borderId="0" xfId="0" applyNumberFormat="1" applyFont="1" applyAlignment="1">
      <alignment/>
    </xf>
    <xf numFmtId="10" fontId="50" fillId="0" borderId="0" xfId="0" applyNumberFormat="1" applyFont="1" applyAlignment="1">
      <alignment/>
    </xf>
    <xf numFmtId="0" fontId="50" fillId="0" borderId="0" xfId="0" applyFont="1" applyAlignment="1">
      <alignment vertical="center"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50" fillId="34" borderId="11" xfId="0" applyFont="1" applyFill="1" applyBorder="1" applyAlignment="1">
      <alignment wrapText="1"/>
    </xf>
    <xf numFmtId="0" fontId="51" fillId="0" borderId="0" xfId="0" applyFont="1" applyAlignment="1">
      <alignment/>
    </xf>
    <xf numFmtId="0" fontId="50" fillId="0" borderId="0" xfId="0" applyFont="1" applyAlignment="1">
      <alignment wrapText="1"/>
    </xf>
    <xf numFmtId="0" fontId="50" fillId="0" borderId="11" xfId="0" applyFont="1" applyBorder="1" applyAlignment="1">
      <alignment wrapText="1"/>
    </xf>
    <xf numFmtId="0" fontId="50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 wrapText="1"/>
    </xf>
    <xf numFmtId="0" fontId="50" fillId="0" borderId="0" xfId="0" applyFont="1" applyBorder="1" applyAlignment="1">
      <alignment horizontal="left" vertical="center"/>
    </xf>
    <xf numFmtId="0" fontId="50" fillId="0" borderId="0" xfId="0" applyFont="1" applyAlignment="1">
      <alignment wrapText="1"/>
    </xf>
    <xf numFmtId="0" fontId="50" fillId="0" borderId="0" xfId="0" applyFont="1" applyFill="1" applyBorder="1" applyAlignment="1">
      <alignment horizontal="left" vertical="top"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8" fillId="0" borderId="0" xfId="0" applyFont="1" applyAlignment="1">
      <alignment/>
    </xf>
    <xf numFmtId="0" fontId="54" fillId="0" borderId="0" xfId="0" applyFont="1" applyAlignment="1">
      <alignment/>
    </xf>
    <xf numFmtId="0" fontId="52" fillId="0" borderId="0" xfId="0" applyFont="1" applyAlignment="1">
      <alignment horizontal="center"/>
    </xf>
    <xf numFmtId="0" fontId="52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7" fillId="34" borderId="11" xfId="0" applyFont="1" applyFill="1" applyBorder="1" applyAlignment="1">
      <alignment wrapText="1"/>
    </xf>
    <xf numFmtId="3" fontId="4" fillId="0" borderId="10" xfId="0" applyNumberFormat="1" applyFont="1" applyFill="1" applyBorder="1" applyAlignment="1" applyProtection="1">
      <alignment horizontal="center"/>
      <protection locked="0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 horizontal="left" vertical="center" wrapText="1"/>
    </xf>
    <xf numFmtId="0" fontId="56" fillId="0" borderId="0" xfId="0" applyFont="1" applyAlignment="1">
      <alignment horizontal="left" vertical="center"/>
    </xf>
    <xf numFmtId="0" fontId="50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 wrapText="1"/>
    </xf>
    <xf numFmtId="0" fontId="50" fillId="0" borderId="0" xfId="0" applyFont="1" applyAlignment="1">
      <alignment wrapText="1"/>
    </xf>
    <xf numFmtId="0" fontId="50" fillId="0" borderId="12" xfId="0" applyFont="1" applyBorder="1" applyAlignment="1">
      <alignment wrapText="1"/>
    </xf>
    <xf numFmtId="0" fontId="52" fillId="0" borderId="0" xfId="0" applyFont="1" applyAlignment="1">
      <alignment horizontal="center" wrapText="1"/>
    </xf>
    <xf numFmtId="0" fontId="52" fillId="0" borderId="13" xfId="0" applyFont="1" applyBorder="1" applyAlignment="1">
      <alignment horizontal="center" wrapText="1"/>
    </xf>
    <xf numFmtId="0" fontId="0" fillId="0" borderId="0" xfId="0" applyAlignment="1">
      <alignment horizontal="justify"/>
    </xf>
    <xf numFmtId="4" fontId="0" fillId="0" borderId="0" xfId="0" applyNumberFormat="1" applyAlignment="1">
      <alignment/>
    </xf>
    <xf numFmtId="4" fontId="0" fillId="0" borderId="14" xfId="0" applyNumberFormat="1" applyBorder="1" applyAlignment="1">
      <alignment/>
    </xf>
    <xf numFmtId="4" fontId="48" fillId="0" borderId="15" xfId="0" applyNumberFormat="1" applyFont="1" applyBorder="1" applyAlignment="1">
      <alignment/>
    </xf>
    <xf numFmtId="4" fontId="48" fillId="0" borderId="16" xfId="42" applyNumberFormat="1" applyFont="1" applyBorder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4"/>
  <sheetViews>
    <sheetView zoomScalePageLayoutView="0" workbookViewId="0" topLeftCell="A16">
      <selection activeCell="D25" sqref="D25"/>
    </sheetView>
  </sheetViews>
  <sheetFormatPr defaultColWidth="9.140625" defaultRowHeight="15"/>
  <cols>
    <col min="1" max="1" width="20.140625" style="2" customWidth="1"/>
    <col min="2" max="2" width="11.00390625" style="2" customWidth="1"/>
    <col min="3" max="3" width="32.57421875" style="2" customWidth="1"/>
    <col min="4" max="4" width="9.140625" style="2" customWidth="1"/>
    <col min="5" max="5" width="3.28125" style="2" customWidth="1"/>
    <col min="6" max="6" width="9.140625" style="2" customWidth="1"/>
    <col min="7" max="7" width="10.140625" style="2" customWidth="1"/>
    <col min="8" max="8" width="12.421875" style="2" customWidth="1"/>
    <col min="9" max="11" width="9.140625" style="2" hidden="1" customWidth="1"/>
    <col min="12" max="12" width="13.28125" style="2" customWidth="1"/>
    <col min="13" max="13" width="13.8515625" style="2" bestFit="1" customWidth="1"/>
    <col min="14" max="14" width="50.421875" style="11" bestFit="1" customWidth="1"/>
    <col min="15" max="15" width="86.00390625" style="2" bestFit="1" customWidth="1"/>
    <col min="16" max="23" width="9.140625" style="13" customWidth="1"/>
    <col min="24" max="16384" width="9.140625" style="2" customWidth="1"/>
  </cols>
  <sheetData>
    <row r="1" spans="1:13" ht="18">
      <c r="A1" s="33" t="s">
        <v>24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8"/>
      <c r="M1" s="8"/>
    </row>
    <row r="2" spans="1:14" ht="15.75">
      <c r="A2" s="29" t="s">
        <v>12</v>
      </c>
      <c r="B2" s="16"/>
      <c r="C2" s="14"/>
      <c r="D2" s="16"/>
      <c r="E2" s="16"/>
      <c r="F2" s="16"/>
      <c r="G2" s="16"/>
      <c r="H2" s="16"/>
      <c r="I2" s="16"/>
      <c r="J2" s="16"/>
      <c r="K2" s="16"/>
      <c r="L2" s="8"/>
      <c r="M2" s="8"/>
      <c r="N2" s="17"/>
    </row>
    <row r="3" ht="14.25">
      <c r="A3" s="1" t="s">
        <v>18</v>
      </c>
    </row>
    <row r="4" spans="1:14" ht="79.5" customHeight="1">
      <c r="A4" s="30" t="s">
        <v>25</v>
      </c>
      <c r="B4" s="31"/>
      <c r="C4" s="31"/>
      <c r="D4" s="31"/>
      <c r="E4" s="31"/>
      <c r="F4" s="31"/>
      <c r="G4" s="31"/>
      <c r="H4" s="31"/>
      <c r="N4" s="17"/>
    </row>
    <row r="5" ht="14.25">
      <c r="A5" s="1" t="s">
        <v>26</v>
      </c>
    </row>
    <row r="6" spans="1:15" ht="15">
      <c r="A6" s="20"/>
      <c r="D6" s="3"/>
      <c r="F6" s="3"/>
      <c r="O6" s="19"/>
    </row>
    <row r="7" spans="4:15" ht="30">
      <c r="D7" s="23">
        <v>2023</v>
      </c>
      <c r="E7" s="19"/>
      <c r="F7" s="23">
        <v>2022</v>
      </c>
      <c r="G7" s="23" t="s">
        <v>0</v>
      </c>
      <c r="H7" s="23" t="s">
        <v>0</v>
      </c>
      <c r="I7" s="23"/>
      <c r="J7" s="23"/>
      <c r="K7" s="23"/>
      <c r="L7" s="39" t="s">
        <v>11</v>
      </c>
      <c r="M7" s="40"/>
      <c r="N7" s="26" t="s">
        <v>20</v>
      </c>
      <c r="O7" s="24" t="s">
        <v>19</v>
      </c>
    </row>
    <row r="8" spans="4:15" ht="15">
      <c r="D8" s="23" t="s">
        <v>1</v>
      </c>
      <c r="E8" s="19"/>
      <c r="F8" s="23" t="s">
        <v>1</v>
      </c>
      <c r="G8" s="23" t="s">
        <v>1</v>
      </c>
      <c r="H8" s="23" t="s">
        <v>10</v>
      </c>
      <c r="I8" s="23"/>
      <c r="J8" s="23"/>
      <c r="K8" s="19"/>
      <c r="L8" s="23" t="s">
        <v>33</v>
      </c>
      <c r="M8" s="23" t="s">
        <v>34</v>
      </c>
      <c r="O8" s="15"/>
    </row>
    <row r="9" spans="4:15" ht="15" thickBot="1">
      <c r="D9" s="3"/>
      <c r="E9" s="3"/>
      <c r="O9" s="15"/>
    </row>
    <row r="10" spans="1:15" ht="30" customHeight="1" thickBot="1">
      <c r="A10" s="35" t="s">
        <v>2</v>
      </c>
      <c r="B10" s="35"/>
      <c r="C10" s="35"/>
      <c r="D10" s="7">
        <v>18324</v>
      </c>
      <c r="F10" s="7">
        <v>23090</v>
      </c>
      <c r="G10" s="4"/>
      <c r="N10" s="9" t="str">
        <f>IF(F10=D22,"Explanation of % variance from PY opening balance not required - Balance brought forward agrees","Explanation of % variance from PY opening balance not required - Balance brought forward does not agree")</f>
        <v>Explanation of % variance from PY opening balance not required - Balance brought forward does not agree</v>
      </c>
      <c r="O10" s="12"/>
    </row>
    <row r="11" spans="4:15" ht="15" thickBot="1">
      <c r="D11" s="4"/>
      <c r="F11" s="4"/>
      <c r="O11" s="15"/>
    </row>
    <row r="12" spans="1:15" ht="57.75" thickBot="1">
      <c r="A12" s="36" t="s">
        <v>13</v>
      </c>
      <c r="B12" s="37"/>
      <c r="C12" s="38"/>
      <c r="D12" s="7">
        <v>13141</v>
      </c>
      <c r="F12" s="7">
        <v>8761</v>
      </c>
      <c r="G12" s="4">
        <f>D12-F12</f>
        <v>4380</v>
      </c>
      <c r="H12" s="5">
        <f>IF((D12&gt;F12),(D12-F12)/D12,IF(D12&lt;F12,-(D12-F12)/D12,IF(D12=F12,0)))</f>
        <v>0.3333079674301804</v>
      </c>
      <c r="I12" s="2">
        <f>IF(D12-F12&lt;500,0,IF(D12-F12&gt;500,1,IF(D12-F12=500,1)))</f>
        <v>1</v>
      </c>
      <c r="J12" s="2">
        <f>IF(F12-D12&lt;500,0,IF(F12-D12&gt;500,1,IF(F12-D12=500,1)))</f>
        <v>0</v>
      </c>
      <c r="K12" s="3">
        <f>IF(H12&lt;0.15,0,IF(H12&gt;0.15,1,IF(H12=0.15,1)))</f>
        <v>1</v>
      </c>
      <c r="L12" s="3" t="str">
        <f>IF(H12&lt;15%,"NO","YES")</f>
        <v>YES</v>
      </c>
      <c r="M12" s="3" t="str">
        <f>IF(ABS(G12)&lt;100000,"NO","YES")</f>
        <v>NO</v>
      </c>
      <c r="N12" s="9" t="str">
        <f>IF((L12="YES")*AND(I12+J12&lt;1),"Explanation not required, difference less than £500"," ")</f>
        <v> </v>
      </c>
      <c r="O12" s="12" t="s">
        <v>41</v>
      </c>
    </row>
    <row r="13" spans="4:15" ht="15" thickBot="1">
      <c r="D13" s="4"/>
      <c r="F13" s="4"/>
      <c r="G13" s="4"/>
      <c r="H13" s="5"/>
      <c r="K13" s="3"/>
      <c r="L13" s="3"/>
      <c r="M13" s="3"/>
      <c r="O13" s="15"/>
    </row>
    <row r="14" spans="1:15" ht="29.25" thickBot="1">
      <c r="A14" s="32" t="s">
        <v>3</v>
      </c>
      <c r="B14" s="32"/>
      <c r="C14" s="32"/>
      <c r="D14" s="7">
        <v>7738</v>
      </c>
      <c r="F14" s="7">
        <v>2472</v>
      </c>
      <c r="G14" s="4">
        <f>D14-F14</f>
        <v>5266</v>
      </c>
      <c r="H14" s="5">
        <f>IF((D14&gt;F14),(D14-F14)/D14,IF(D14&lt;F14,-(D14-F14)/D14,IF(D14=F14,0)))</f>
        <v>0.6805376066166968</v>
      </c>
      <c r="I14" s="2">
        <f>IF(D14-F14&lt;500,0,IF(D14-F14&gt;500,1,IF(D14-F14=500,1)))</f>
        <v>1</v>
      </c>
      <c r="J14" s="2">
        <f>IF(F14-D14&lt;500,0,IF(F14-D14&gt;500,1,IF(F14-D14=500,1)))</f>
        <v>0</v>
      </c>
      <c r="K14" s="3">
        <f>IF(H14&lt;0.15,0,IF(H14&gt;0.15,1,IF(H14=0.15,1)))</f>
        <v>1</v>
      </c>
      <c r="L14" s="3" t="str">
        <f>IF(H14&lt;15%,"NO","YES")</f>
        <v>YES</v>
      </c>
      <c r="M14" s="3" t="str">
        <f>IF(ABS(G14)&lt;100000,"NO","YES")</f>
        <v>NO</v>
      </c>
      <c r="N14" s="9"/>
      <c r="O14" s="12" t="s">
        <v>36</v>
      </c>
    </row>
    <row r="15" spans="4:15" ht="15" thickBot="1">
      <c r="D15" s="4"/>
      <c r="F15" s="4"/>
      <c r="G15" s="4"/>
      <c r="H15" s="5"/>
      <c r="K15" s="3"/>
      <c r="L15" s="3"/>
      <c r="M15" s="3"/>
      <c r="O15" s="15"/>
    </row>
    <row r="16" spans="1:15" ht="15" thickBot="1">
      <c r="A16" s="32" t="s">
        <v>4</v>
      </c>
      <c r="B16" s="32"/>
      <c r="C16" s="32"/>
      <c r="D16" s="7">
        <v>8269</v>
      </c>
      <c r="F16" s="7">
        <v>7519</v>
      </c>
      <c r="G16" s="4">
        <f>D16-F16</f>
        <v>750</v>
      </c>
      <c r="H16" s="5">
        <f>IF((D16&gt;F16),(D16-F16)/D16,IF(D16&lt;F16,-(D16-F16)/D16,IF(D16=F16,0)))</f>
        <v>0.09070020558713267</v>
      </c>
      <c r="I16" s="2">
        <f>IF(D16-F16&lt;500,0,IF(D16-F16&gt;500,1,IF(D16-F16=500,1)))</f>
        <v>1</v>
      </c>
      <c r="J16" s="2">
        <f>IF(F16-D16&lt;500,0,IF(F16-D16&gt;500,1,IF(F16-D16=500,1)))</f>
        <v>0</v>
      </c>
      <c r="K16" s="3">
        <f>IF(H16&lt;0.15,0,IF(H16&gt;0.15,1,IF(H16=0.15,1)))</f>
        <v>0</v>
      </c>
      <c r="L16" s="3" t="str">
        <f>IF(H16&lt;15%,"NO","YES")</f>
        <v>NO</v>
      </c>
      <c r="M16" s="3" t="str">
        <f>IF(ABS(G16)&lt;100000,"NO","YES")</f>
        <v>NO</v>
      </c>
      <c r="N16" s="9" t="str">
        <f>IF((L16="YES")*AND(I16+J16&lt;1),"Explanation not required, difference less than £500"," ")</f>
        <v> </v>
      </c>
      <c r="O16" s="12"/>
    </row>
    <row r="17" spans="4:15" ht="15" thickBot="1">
      <c r="D17" s="4"/>
      <c r="F17" s="4"/>
      <c r="G17" s="4"/>
      <c r="H17" s="5"/>
      <c r="K17" s="3"/>
      <c r="L17" s="3"/>
      <c r="M17" s="3"/>
      <c r="O17" s="15"/>
    </row>
    <row r="18" spans="1:15" ht="15" thickBot="1">
      <c r="A18" s="32" t="s">
        <v>7</v>
      </c>
      <c r="B18" s="32"/>
      <c r="C18" s="32"/>
      <c r="D18" s="7">
        <v>0</v>
      </c>
      <c r="F18" s="7">
        <v>0</v>
      </c>
      <c r="G18" s="4">
        <f>D18-F18</f>
        <v>0</v>
      </c>
      <c r="H18" s="5">
        <f>IF((D18&gt;F18),(D18-F18)/D18,IF(D18&lt;F18,-(D18-F18)/D18,IF(D18=F18,0)))</f>
        <v>0</v>
      </c>
      <c r="I18" s="2">
        <f>IF(D18-F18&lt;500,0,IF(D18-F18&gt;500,1,IF(D18-F18=500,1)))</f>
        <v>0</v>
      </c>
      <c r="J18" s="2">
        <f>IF(F18-D18&lt;500,0,IF(F18-D18&gt;500,1,IF(F18-D18=500,1)))</f>
        <v>0</v>
      </c>
      <c r="K18" s="3">
        <f>IF(H18&lt;0.15,0,IF(H18&gt;0.15,1,IF(H18=0.15,1)))</f>
        <v>0</v>
      </c>
      <c r="L18" s="3" t="str">
        <f>IF(H18&lt;15%,"NO","YES")</f>
        <v>NO</v>
      </c>
      <c r="M18" s="3" t="str">
        <f>IF(ABS(G18)&lt;100000,"NO","YES")</f>
        <v>NO</v>
      </c>
      <c r="N18" s="9" t="str">
        <f>IF((L18="YES")*AND(I18+J18&lt;1),"Explanation not required, difference less than £500"," ")</f>
        <v> </v>
      </c>
      <c r="O18" s="12"/>
    </row>
    <row r="19" spans="4:15" ht="15" thickBot="1">
      <c r="D19" s="4"/>
      <c r="F19" s="4"/>
      <c r="G19" s="4"/>
      <c r="H19" s="5"/>
      <c r="K19" s="3"/>
      <c r="L19" s="3"/>
      <c r="M19" s="3"/>
      <c r="O19" s="15"/>
    </row>
    <row r="20" spans="1:15" ht="43.5" thickBot="1">
      <c r="A20" s="32" t="s">
        <v>14</v>
      </c>
      <c r="B20" s="32"/>
      <c r="C20" s="32"/>
      <c r="D20" s="7">
        <v>11574</v>
      </c>
      <c r="F20" s="7">
        <v>8480</v>
      </c>
      <c r="G20" s="4">
        <f>D20-F20</f>
        <v>3094</v>
      </c>
      <c r="H20" s="5">
        <f>IF((D20&gt;F20),(D20-F20)/D20,IF(D20&lt;F20,-(D20-F20)/D20,IF(D20=F20,0)))</f>
        <v>0.2673233108691896</v>
      </c>
      <c r="I20" s="2">
        <f>IF(D20-F20&lt;500,0,IF(D20-F20&gt;500,1,IF(D20-F20=500,1)))</f>
        <v>1</v>
      </c>
      <c r="J20" s="2">
        <f>IF(F20-D20&lt;500,0,IF(F20-D20&gt;500,1,IF(F20-D20=500,1)))</f>
        <v>0</v>
      </c>
      <c r="K20" s="3">
        <f>IF(H20&lt;0.15,0,IF(H20&gt;0.15,1,IF(H20=0.15,1)))</f>
        <v>1</v>
      </c>
      <c r="L20" s="3" t="str">
        <f>IF(H20&lt;15%,"NO","YES")</f>
        <v>YES</v>
      </c>
      <c r="M20" s="3" t="str">
        <f>IF(ABS(G20)&lt;100000,"NO","YES")</f>
        <v>NO</v>
      </c>
      <c r="N20" s="9" t="str">
        <f>IF((L20="YES")*AND(I20+J20&lt;1),"Explanation not required, difference less than £500"," ")</f>
        <v> </v>
      </c>
      <c r="O20" s="12" t="s">
        <v>35</v>
      </c>
    </row>
    <row r="21" spans="4:15" ht="15" thickBot="1">
      <c r="D21" s="4"/>
      <c r="F21" s="4"/>
      <c r="G21" s="4"/>
      <c r="H21" s="5"/>
      <c r="K21" s="3"/>
      <c r="L21" s="3"/>
      <c r="M21" s="3"/>
      <c r="O21" s="15"/>
    </row>
    <row r="22" spans="1:15" ht="15" thickBot="1">
      <c r="A22" s="6" t="s">
        <v>5</v>
      </c>
      <c r="D22" s="27">
        <f>D10+D12+D14-D16-D18-D20</f>
        <v>19360</v>
      </c>
      <c r="F22" s="27">
        <f>F10+F12+F14-F16-F18-F20</f>
        <v>18324</v>
      </c>
      <c r="G22" s="4">
        <f>D22-F22</f>
        <v>1036</v>
      </c>
      <c r="H22" s="5">
        <f>IF((D22&gt;F22),(D22-F22)/D22,IF(D22&lt;F22,-(D22-F22)/D22,IF(D22=F22,0)))</f>
        <v>0.05351239669421488</v>
      </c>
      <c r="I22" s="2">
        <f>IF(D22-F22&lt;500,0,IF(D22-F22&gt;500,1,IF(D22-F22=500,1)))</f>
        <v>1</v>
      </c>
      <c r="J22" s="2">
        <f>IF(F22-D22&lt;500,0,IF(F22-D22&gt;500,1,IF(F22-D22=500,1)))</f>
        <v>0</v>
      </c>
      <c r="K22" s="3">
        <f>IF(H22&lt;0.15,0,IF(H22&gt;0.15,1,IF(H22=0.15,1)))</f>
        <v>0</v>
      </c>
      <c r="L22" s="3" t="str">
        <f>IF(H22&lt;15%,"NO","YES")</f>
        <v>NO</v>
      </c>
      <c r="M22" s="3" t="str">
        <f>IF(ABS(G22)&lt;100000,"NO","YES")</f>
        <v>NO</v>
      </c>
      <c r="N22" s="9" t="str">
        <f>IF((L22="YES")*AND(I22+J22&lt;1),"Explanation not required, difference less than £500"," ")</f>
        <v> </v>
      </c>
      <c r="O22" s="12"/>
    </row>
    <row r="23" spans="4:15" ht="15" thickBot="1">
      <c r="D23" s="4"/>
      <c r="F23" s="4"/>
      <c r="G23" s="4"/>
      <c r="H23" s="5"/>
      <c r="K23" s="3"/>
      <c r="L23" s="3"/>
      <c r="M23" s="3"/>
      <c r="O23" s="15"/>
    </row>
    <row r="24" spans="1:15" ht="15" thickBot="1">
      <c r="A24" s="32" t="s">
        <v>9</v>
      </c>
      <c r="B24" s="32"/>
      <c r="C24" s="32"/>
      <c r="D24" s="7">
        <v>19360</v>
      </c>
      <c r="F24" s="7">
        <v>18324</v>
      </c>
      <c r="G24" s="4">
        <f>D24-F24</f>
        <v>1036</v>
      </c>
      <c r="H24" s="5">
        <f>IF((D24&gt;F24),(D24-F24)/D24,IF(D24&lt;F24,-(D24-F24)/D24,IF(D24=F24,0)))</f>
        <v>0.05351239669421488</v>
      </c>
      <c r="I24" s="2">
        <f>IF(D24-F24&lt;500,0,IF(D24-F24&gt;500,1,IF(D24-F24=500,1)))</f>
        <v>1</v>
      </c>
      <c r="J24" s="2">
        <f>IF(F24-D24&lt;500,0,IF(F24-D24&gt;500,1,IF(F24-D24=500,1)))</f>
        <v>0</v>
      </c>
      <c r="K24" s="3">
        <f>IF(H24&lt;0.15,0,IF(H24&gt;0.15,1,IF(H24=0.15,1)))</f>
        <v>0</v>
      </c>
      <c r="L24" s="3" t="str">
        <f>IF(H24&lt;15%,"NO","YES")</f>
        <v>NO</v>
      </c>
      <c r="M24" s="3" t="str">
        <f>IF(ABS(G24)&lt;100000,"NO","YES")</f>
        <v>NO</v>
      </c>
      <c r="N24" s="9" t="str">
        <f>IF((L24="YES")*AND(I24+J24&lt;1),"Explanation not required, difference less than £500"," ")</f>
        <v> </v>
      </c>
      <c r="O24" s="12"/>
    </row>
    <row r="25" spans="4:15" ht="15" thickBot="1">
      <c r="D25" s="4"/>
      <c r="F25" s="4"/>
      <c r="G25" s="4"/>
      <c r="H25" s="5"/>
      <c r="K25" s="3"/>
      <c r="L25" s="3"/>
      <c r="M25" s="3"/>
      <c r="O25" s="15"/>
    </row>
    <row r="26" spans="1:15" ht="29.25" thickBot="1">
      <c r="A26" s="32" t="s">
        <v>8</v>
      </c>
      <c r="B26" s="32"/>
      <c r="C26" s="32"/>
      <c r="D26" s="7">
        <v>17599</v>
      </c>
      <c r="F26" s="7">
        <v>13030</v>
      </c>
      <c r="G26" s="4">
        <f>D26-F26</f>
        <v>4569</v>
      </c>
      <c r="H26" s="5">
        <f>IF((D26&gt;F26),(D26-F26)/D26,IF(D26&lt;F26,-(D26-F26)/D26,IF(D26=F26,0)))</f>
        <v>0.2596170236945281</v>
      </c>
      <c r="I26" s="2">
        <f>IF(D26-F26&lt;500,0,IF(D26-F26&gt;500,1,IF(D26-F26=500,1)))</f>
        <v>1</v>
      </c>
      <c r="J26" s="2">
        <f>IF(F26-D26&lt;500,0,IF(F26-D26&gt;500,1,IF(F26-D26=500,1)))</f>
        <v>0</v>
      </c>
      <c r="K26" s="3">
        <f>IF(H26&lt;0.15,0,IF(H26&gt;0.15,1,IF(H26=0.15,1)))</f>
        <v>1</v>
      </c>
      <c r="L26" s="3" t="str">
        <f>IF(H26&lt;15%,"NO","YES")</f>
        <v>YES</v>
      </c>
      <c r="M26" s="3" t="str">
        <f>IF(ABS(G26)&lt;100000,"NO","YES")</f>
        <v>NO</v>
      </c>
      <c r="N26" s="9" t="str">
        <f>IF((L26="YES")*AND(I26+J26&lt;1),"Explanation not required, difference less than £500"," ")</f>
        <v> </v>
      </c>
      <c r="O26" s="12" t="s">
        <v>37</v>
      </c>
    </row>
    <row r="27" spans="4:15" ht="15" thickBot="1">
      <c r="D27" s="4"/>
      <c r="F27" s="4"/>
      <c r="G27" s="4"/>
      <c r="H27" s="5"/>
      <c r="K27" s="3"/>
      <c r="L27" s="3"/>
      <c r="M27" s="3"/>
      <c r="O27" s="15"/>
    </row>
    <row r="28" spans="1:15" ht="15" thickBot="1">
      <c r="A28" s="32" t="s">
        <v>6</v>
      </c>
      <c r="B28" s="32"/>
      <c r="C28" s="32"/>
      <c r="D28" s="7">
        <v>0</v>
      </c>
      <c r="F28" s="7">
        <v>0</v>
      </c>
      <c r="G28" s="4">
        <f>D28-F28</f>
        <v>0</v>
      </c>
      <c r="H28" s="5">
        <f>IF((D28&gt;F28),(D28-F28)/D28,IF(D28&lt;F28,-(D28-F28)/D28,IF(D28=F28,0)))</f>
        <v>0</v>
      </c>
      <c r="I28" s="2">
        <f>IF(D28-F28&lt;500,0,IF(D28-F28&gt;500,1,IF(D28-F28=500,1)))</f>
        <v>0</v>
      </c>
      <c r="J28" s="2">
        <f>IF(F28-D28&lt;500,0,IF(F28-D28&gt;500,1,IF(F28-D28=500,1)))</f>
        <v>0</v>
      </c>
      <c r="K28" s="3">
        <f>IF(H28&lt;0.15,0,IF(H28&gt;0.15,1,IF(H28=0.15,1)))</f>
        <v>0</v>
      </c>
      <c r="L28" s="3" t="str">
        <f>IF(H28&lt;15%,"NO","YES")</f>
        <v>NO</v>
      </c>
      <c r="M28" s="3" t="str">
        <f>IF(ABS(G28)&lt;100000,"NO","YES")</f>
        <v>NO</v>
      </c>
      <c r="N28" s="9" t="str">
        <f>IF((L28="YES")*AND(I28+J28&lt;1),"Explanation not required, difference less than £500"," ")</f>
        <v> </v>
      </c>
      <c r="O28" s="12"/>
    </row>
    <row r="29" spans="8:15" ht="14.25">
      <c r="H29" s="5"/>
      <c r="K29" s="3"/>
      <c r="L29" s="3"/>
      <c r="M29" s="3"/>
      <c r="O29" s="15"/>
    </row>
    <row r="30" ht="15">
      <c r="C30" s="10"/>
    </row>
    <row r="31" spans="3:23" ht="15" customHeight="1">
      <c r="C31" s="2" t="s">
        <v>21</v>
      </c>
      <c r="D31" s="2">
        <f>D22/D12</f>
        <v>1.4732516551251806</v>
      </c>
      <c r="F31" s="2">
        <f>F22/F12</f>
        <v>2.091542061408515</v>
      </c>
      <c r="P31" s="18"/>
      <c r="Q31" s="18"/>
      <c r="R31" s="18"/>
      <c r="S31" s="18"/>
      <c r="T31" s="18"/>
      <c r="U31" s="18"/>
      <c r="V31" s="18"/>
      <c r="W31" s="18"/>
    </row>
    <row r="32" spans="3:23" ht="18">
      <c r="C32" s="28">
        <f>IF(D22&gt;(D12*2),"PLEASE PROVIDE AN EXPLANATION FOR THE LEVEL OF RESERVES ON THE FOLLOWING TAB","")</f>
      </c>
      <c r="O32" s="18"/>
      <c r="P32" s="18"/>
      <c r="Q32" s="18"/>
      <c r="R32" s="18"/>
      <c r="S32" s="18"/>
      <c r="T32" s="18"/>
      <c r="U32" s="18"/>
      <c r="V32" s="18"/>
      <c r="W32" s="18"/>
    </row>
    <row r="34" ht="18">
      <c r="C34" s="28"/>
    </row>
  </sheetData>
  <sheetProtection/>
  <mergeCells count="12">
    <mergeCell ref="A28:C28"/>
    <mergeCell ref="A10:C10"/>
    <mergeCell ref="A12:C12"/>
    <mergeCell ref="A14:C14"/>
    <mergeCell ref="A16:C16"/>
    <mergeCell ref="L7:M7"/>
    <mergeCell ref="A4:H4"/>
    <mergeCell ref="A18:C18"/>
    <mergeCell ref="A20:C20"/>
    <mergeCell ref="A1:K1"/>
    <mergeCell ref="A24:C24"/>
    <mergeCell ref="A26:C26"/>
  </mergeCells>
  <conditionalFormatting sqref="N10">
    <cfRule type="cellIs" priority="1" dxfId="0" operator="equal" stopIfTrue="1">
      <formula>"Explanation of % variance from PY opening balance not required - Balance brought forward does not agree"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PageLayoutView="0" workbookViewId="0" topLeftCell="A13">
      <selection activeCell="F17" sqref="F17"/>
    </sheetView>
  </sheetViews>
  <sheetFormatPr defaultColWidth="9.140625" defaultRowHeight="15"/>
  <cols>
    <col min="2" max="2" width="30.00390625" style="0" bestFit="1" customWidth="1"/>
  </cols>
  <sheetData>
    <row r="1" ht="15.75" customHeight="1">
      <c r="A1" s="22" t="s">
        <v>15</v>
      </c>
    </row>
    <row r="2" ht="15.75" customHeight="1">
      <c r="A2" s="25" t="s">
        <v>28</v>
      </c>
    </row>
    <row r="3" ht="15">
      <c r="A3" t="s">
        <v>27</v>
      </c>
    </row>
    <row r="5" spans="4:6" ht="15">
      <c r="D5" s="21" t="s">
        <v>1</v>
      </c>
      <c r="E5" s="21" t="s">
        <v>1</v>
      </c>
      <c r="F5" s="21" t="s">
        <v>1</v>
      </c>
    </row>
    <row r="6" ht="15">
      <c r="A6" s="21" t="s">
        <v>29</v>
      </c>
    </row>
    <row r="7" spans="2:6" ht="15">
      <c r="B7" s="46" t="s">
        <v>40</v>
      </c>
      <c r="C7" s="46"/>
      <c r="D7" s="47">
        <v>8500</v>
      </c>
      <c r="E7" s="42"/>
      <c r="F7" s="42"/>
    </row>
    <row r="8" spans="2:6" ht="15" customHeight="1">
      <c r="B8" s="46" t="s">
        <v>38</v>
      </c>
      <c r="C8" s="46"/>
      <c r="D8" s="47">
        <v>1100</v>
      </c>
      <c r="E8" s="42"/>
      <c r="F8" s="42"/>
    </row>
    <row r="9" spans="2:6" ht="15">
      <c r="B9" s="46" t="s">
        <v>39</v>
      </c>
      <c r="C9" s="46"/>
      <c r="D9" s="47">
        <v>850</v>
      </c>
      <c r="E9" s="42"/>
      <c r="F9" s="42"/>
    </row>
    <row r="10" spans="2:6" ht="15">
      <c r="B10" s="46"/>
      <c r="C10" s="46"/>
      <c r="D10" s="47"/>
      <c r="E10" s="42"/>
      <c r="F10" s="42"/>
    </row>
    <row r="11" spans="2:6" ht="15">
      <c r="B11" s="46"/>
      <c r="C11" s="46"/>
      <c r="D11" s="47"/>
      <c r="E11" s="42"/>
      <c r="F11" s="42"/>
    </row>
    <row r="12" spans="2:6" ht="15">
      <c r="B12" s="46"/>
      <c r="C12" s="46"/>
      <c r="D12" s="47"/>
      <c r="E12" s="43">
        <f>SUM(D7:D11)</f>
        <v>10450</v>
      </c>
      <c r="F12" s="42"/>
    </row>
    <row r="13" spans="2:6" ht="15">
      <c r="B13" s="46"/>
      <c r="C13" s="46"/>
      <c r="D13" s="47"/>
      <c r="E13" s="42"/>
      <c r="F13" s="42"/>
    </row>
    <row r="14" spans="1:6" ht="15">
      <c r="A14" s="21" t="s">
        <v>16</v>
      </c>
      <c r="B14" s="46"/>
      <c r="C14" s="46"/>
      <c r="D14" s="47">
        <v>8910</v>
      </c>
      <c r="E14" s="42"/>
      <c r="F14" s="42"/>
    </row>
    <row r="15" spans="2:6" ht="15">
      <c r="B15" s="46"/>
      <c r="C15" s="46"/>
      <c r="D15" s="47"/>
      <c r="E15" s="43">
        <f>D14</f>
        <v>8910</v>
      </c>
      <c r="F15" s="42"/>
    </row>
    <row r="16" spans="1:6" ht="15.75" thickBot="1">
      <c r="A16" s="21" t="s">
        <v>17</v>
      </c>
      <c r="D16" s="42"/>
      <c r="E16" s="42"/>
      <c r="F16" s="44">
        <v>19360</v>
      </c>
    </row>
    <row r="17" spans="4:6" ht="15.75" thickTop="1">
      <c r="D17" s="42"/>
      <c r="E17" s="42"/>
      <c r="F17" s="42"/>
    </row>
    <row r="18" spans="1:6" ht="15">
      <c r="A18" s="21" t="s">
        <v>22</v>
      </c>
      <c r="D18" s="42"/>
      <c r="E18" s="42"/>
      <c r="F18" s="42">
        <f>Variances!D22</f>
        <v>19360</v>
      </c>
    </row>
    <row r="19" spans="1:6" ht="15">
      <c r="A19" s="21"/>
      <c r="D19" s="42"/>
      <c r="E19" s="42"/>
      <c r="F19" s="42"/>
    </row>
    <row r="20" spans="1:13" ht="15">
      <c r="A20" s="21" t="s">
        <v>23</v>
      </c>
      <c r="D20" s="42"/>
      <c r="E20" s="42"/>
      <c r="F20" s="45">
        <f>F16-F18</f>
        <v>0</v>
      </c>
      <c r="H20" s="48">
        <f>IF(F20=0,"","PLEASE PROVIDE AN EXPLANATION FOR THIS DIFFERENCE")</f>
      </c>
      <c r="I20" s="49"/>
      <c r="J20" s="49"/>
      <c r="K20" s="49"/>
      <c r="L20" s="49"/>
      <c r="M20" s="49"/>
    </row>
    <row r="21" spans="4:6" ht="15">
      <c r="D21" s="42"/>
      <c r="E21" s="42"/>
      <c r="F21" s="42"/>
    </row>
    <row r="23" ht="15">
      <c r="A23" t="s">
        <v>30</v>
      </c>
    </row>
    <row r="24" spans="1:12" ht="32.25" customHeight="1">
      <c r="A24" s="41" t="s">
        <v>31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</row>
    <row r="25" spans="1:12" ht="32.25" customHeight="1">
      <c r="A25" s="41" t="s">
        <v>32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</row>
  </sheetData>
  <sheetProtection/>
  <mergeCells count="2">
    <mergeCell ref="A25:L25"/>
    <mergeCell ref="A24:L24"/>
  </mergeCells>
  <conditionalFormatting sqref="F20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Woodmancote PC</cp:lastModifiedBy>
  <cp:lastPrinted>2023-04-21T12:02:26Z</cp:lastPrinted>
  <dcterms:created xsi:type="dcterms:W3CDTF">2012-07-11T10:01:28Z</dcterms:created>
  <dcterms:modified xsi:type="dcterms:W3CDTF">2023-04-21T12:03:01Z</dcterms:modified>
  <cp:category/>
  <cp:version/>
  <cp:contentType/>
  <cp:contentStatus/>
</cp:coreProperties>
</file>